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18.08.2022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Q13" i="4"/>
  <c r="AK12"/>
  <c r="AI12"/>
  <c r="AH12"/>
  <c r="AG12"/>
  <c r="Z12"/>
  <c r="Y12"/>
  <c r="X12"/>
  <c r="V12"/>
  <c r="U12"/>
  <c r="T12"/>
  <c r="I12"/>
  <c r="AJ11"/>
  <c r="AF11"/>
  <c r="AE11"/>
  <c r="AD11"/>
  <c r="AC11"/>
  <c r="AA11"/>
  <c r="W11"/>
  <c r="Q11"/>
  <c r="M11"/>
  <c r="P11" s="1"/>
  <c r="L11"/>
  <c r="AJ10"/>
  <c r="AE10"/>
  <c r="AC10"/>
  <c r="AF10" s="1"/>
  <c r="AA10"/>
  <c r="W10"/>
  <c r="L10"/>
  <c r="Q10" s="1"/>
  <c r="AJ9"/>
  <c r="AF9"/>
  <c r="AE9"/>
  <c r="AD9"/>
  <c r="AC9"/>
  <c r="AA9"/>
  <c r="W9"/>
  <c r="Q9"/>
  <c r="M9"/>
  <c r="P9" s="1"/>
  <c r="L9"/>
  <c r="AJ8"/>
  <c r="AE8"/>
  <c r="AC8"/>
  <c r="AD8" s="1"/>
  <c r="AA8"/>
  <c r="W8"/>
  <c r="L8"/>
  <c r="M8" s="1"/>
  <c r="P8" s="1"/>
  <c r="AJ7"/>
  <c r="AF7"/>
  <c r="AD7"/>
  <c r="AA7"/>
  <c r="W7"/>
  <c r="Q7"/>
  <c r="M7"/>
  <c r="P7" s="1"/>
  <c r="L7"/>
  <c r="AJ6"/>
  <c r="AE6"/>
  <c r="AC6"/>
  <c r="AD6" s="1"/>
  <c r="AA6"/>
  <c r="W6"/>
  <c r="L6"/>
  <c r="M6" s="1"/>
  <c r="P6" s="1"/>
  <c r="AJ5"/>
  <c r="AF5"/>
  <c r="AD5"/>
  <c r="AA5"/>
  <c r="W5"/>
  <c r="Q5"/>
  <c r="M5"/>
  <c r="P5" s="1"/>
  <c r="L5"/>
  <c r="AJ4"/>
  <c r="AE4"/>
  <c r="AC4"/>
  <c r="AD4" s="1"/>
  <c r="AA4"/>
  <c r="W4"/>
  <c r="L4"/>
  <c r="M4" s="1"/>
  <c r="P4" s="1"/>
  <c r="AJ3"/>
  <c r="AF3"/>
  <c r="AE3"/>
  <c r="AE12" s="1"/>
  <c r="AD3"/>
  <c r="AC3"/>
  <c r="AC12" s="1"/>
  <c r="AA3"/>
  <c r="W3"/>
  <c r="Q3"/>
  <c r="M3"/>
  <c r="P3" s="1"/>
  <c r="L3"/>
  <c r="AJ2"/>
  <c r="AJ12" s="1"/>
  <c r="AD2"/>
  <c r="AB2"/>
  <c r="AB12" s="1"/>
  <c r="AA2"/>
  <c r="AA12" s="1"/>
  <c r="W2"/>
  <c r="W12" s="1"/>
  <c r="Q2"/>
  <c r="M2"/>
  <c r="P2" s="1"/>
  <c r="L2"/>
  <c r="R7" l="1"/>
  <c r="R3"/>
  <c r="R5"/>
  <c r="R9"/>
  <c r="R11"/>
  <c r="R2"/>
  <c r="Q4"/>
  <c r="R4" s="1"/>
  <c r="AF4"/>
  <c r="Q6"/>
  <c r="R6" s="1"/>
  <c r="AF6"/>
  <c r="Q8"/>
  <c r="R8" s="1"/>
  <c r="AF8"/>
  <c r="M10"/>
  <c r="P10" s="1"/>
  <c r="R10" s="1"/>
  <c r="AD10"/>
  <c r="AD12" s="1"/>
  <c r="AF2"/>
  <c r="S10" l="1"/>
  <c r="S4"/>
  <c r="R12"/>
  <c r="R13" s="1"/>
  <c r="S3" s="1"/>
  <c r="S7"/>
  <c r="P12"/>
  <c r="AF12"/>
  <c r="S9"/>
  <c r="Q12"/>
  <c r="S6" l="1"/>
  <c r="S2"/>
  <c r="S5"/>
  <c r="S8"/>
  <c r="S11"/>
  <c r="S12" l="1"/>
</calcChain>
</file>

<file path=xl/sharedStrings.xml><?xml version="1.0" encoding="utf-8"?>
<sst xmlns="http://schemas.openxmlformats.org/spreadsheetml/2006/main" count="96" uniqueCount="96">
  <si>
    <t>Nr Crt Aditional</t>
  </si>
  <si>
    <t>cod</t>
  </si>
  <si>
    <t>denumire</t>
  </si>
  <si>
    <t>reprezentant</t>
  </si>
  <si>
    <t>CUI</t>
  </si>
  <si>
    <t>adresa</t>
  </si>
  <si>
    <t>telefon</t>
  </si>
  <si>
    <t>media zilelor lucatoare</t>
  </si>
  <si>
    <t xml:space="preserve">nr de masini </t>
  </si>
  <si>
    <t>media nr km dus-intors /solicitare</t>
  </si>
  <si>
    <t>media nrsolicitari/masina/zi</t>
  </si>
  <si>
    <t>numar de solicitari estimate</t>
  </si>
  <si>
    <t>numar de km estimati</t>
  </si>
  <si>
    <t>tarif pe km</t>
  </si>
  <si>
    <t>tarif pe solicitare</t>
  </si>
  <si>
    <t>suma pe km</t>
  </si>
  <si>
    <t>suma pe solicitare</t>
  </si>
  <si>
    <t>SUMA MAXIMA</t>
  </si>
  <si>
    <t xml:space="preserve">suma cu incadrare in buget </t>
  </si>
  <si>
    <t>ian</t>
  </si>
  <si>
    <t>feb</t>
  </si>
  <si>
    <t>martie</t>
  </si>
  <si>
    <t>trim I</t>
  </si>
  <si>
    <t>aprilie</t>
  </si>
  <si>
    <t>mai</t>
  </si>
  <si>
    <t>iunie.</t>
  </si>
  <si>
    <t>trim ii</t>
  </si>
  <si>
    <t>iul</t>
  </si>
  <si>
    <t>aug</t>
  </si>
  <si>
    <t>sep</t>
  </si>
  <si>
    <t>trim iii</t>
  </si>
  <si>
    <t>oct</t>
  </si>
  <si>
    <t>nov</t>
  </si>
  <si>
    <t>dec</t>
  </si>
  <si>
    <t>trim iv</t>
  </si>
  <si>
    <t>total contract</t>
  </si>
  <si>
    <t>CO004/2021</t>
  </si>
  <si>
    <t>S.C. SANADOR S.R.L.</t>
  </si>
  <si>
    <t>Andronescu Carmen</t>
  </si>
  <si>
    <t>12530000</t>
  </si>
  <si>
    <t>Str. Dr. Iacob Felix, nr. 32, sector 1, București</t>
  </si>
  <si>
    <t>021.9699, 021.206.34.10</t>
  </si>
  <si>
    <t>CO005/2021</t>
  </si>
  <si>
    <t>S.C. CLINICA MEDICALA HIPOCRAT 2000 S.R.L.</t>
  </si>
  <si>
    <t>Shekhel Nawshar</t>
  </si>
  <si>
    <t>8272361</t>
  </si>
  <si>
    <t>Bd.Chisinau, nr. 16, bl. M7, parter, sector 2, București</t>
  </si>
  <si>
    <t>021.255.51.78, 031.815.35.20</t>
  </si>
  <si>
    <t>CO008/2021</t>
  </si>
  <si>
    <t>S.C. AMBULANTA BGS MEDICAL UNIT SRL</t>
  </si>
  <si>
    <t>Sersea Eduard</t>
  </si>
  <si>
    <t>15207994</t>
  </si>
  <si>
    <t xml:space="preserve">Calea Vitan, nr. 293, sector 3, </t>
  </si>
  <si>
    <t>021.9505, 021.331.81.25</t>
  </si>
  <si>
    <t>CO011/2021</t>
  </si>
  <si>
    <t>S.C. PULS MEDICA S.A.</t>
  </si>
  <si>
    <t>Luca Adina</t>
  </si>
  <si>
    <t>6707206</t>
  </si>
  <si>
    <t xml:space="preserve">Intr. Spatarului, nr. 3, ap. 10, sector 2, </t>
  </si>
  <si>
    <t>0742.010.338</t>
  </si>
  <si>
    <t>CO009/2021</t>
  </si>
  <si>
    <t>S.C. CENTRUL MEDICAL NICOMED S.R.L.</t>
  </si>
  <si>
    <t>Radu Aurelia</t>
  </si>
  <si>
    <t>13478334</t>
  </si>
  <si>
    <t xml:space="preserve">Calea Grivitei, 198-200, sector 1, </t>
  </si>
  <si>
    <t>021.9399, 0731.338.520</t>
  </si>
  <si>
    <t>CO012/2021</t>
  </si>
  <si>
    <t>S.C. CENTRUL MEDICAL AKCES S.R.L.</t>
  </si>
  <si>
    <t>Spiridon Florina</t>
  </si>
  <si>
    <t>34270858</t>
  </si>
  <si>
    <t xml:space="preserve">Str. Alexandru Borneanu, nr. 2, bl. 2, ap. 3, sector 6, </t>
  </si>
  <si>
    <t>0743.105.333</t>
  </si>
  <si>
    <t>CO013/2021</t>
  </si>
  <si>
    <t>S.C. SAVIER MEDICAL S.R.L.</t>
  </si>
  <si>
    <t>Graban Iulian</t>
  </si>
  <si>
    <t>17072923</t>
  </si>
  <si>
    <t xml:space="preserve">Str. Brig. Tanase Dumitrescu, nr. 36, sector 2, </t>
  </si>
  <si>
    <t>021.365.75.73, 031.817.13.13</t>
  </si>
  <si>
    <t>CO014/2021</t>
  </si>
  <si>
    <t>S.C. MEDICAL EMERGENCY DIVISION S.R.L.</t>
  </si>
  <si>
    <t>Lomonar Roxana</t>
  </si>
  <si>
    <t>27316391</t>
  </si>
  <si>
    <t xml:space="preserve">Str. Fabrica de Caramida, nr. 14, sector 1, </t>
  </si>
  <si>
    <t>0254.226.622</t>
  </si>
  <si>
    <t>CO016/2021</t>
  </si>
  <si>
    <t>SC PRO MEDICARE SRL</t>
  </si>
  <si>
    <t>Paraschiv Alin George</t>
  </si>
  <si>
    <t>Bd. Energeticienilor, nr. 9E, bl. M1, et. 3, camera 1302, sector 3, București</t>
  </si>
  <si>
    <t>0727.189.066</t>
  </si>
  <si>
    <t>CO017/2021</t>
  </si>
  <si>
    <t>CRESTINA MEDICALA MUNPOSAN`94 SRL</t>
  </si>
  <si>
    <t>Manciu Tănase Ionuț</t>
  </si>
  <si>
    <t>Str. Witing, nr. 12, sector 1</t>
  </si>
  <si>
    <t>0752.111.555</t>
  </si>
  <si>
    <t xml:space="preserve">fila </t>
  </si>
  <si>
    <t>TOTAL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</si>
</sst>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4" fontId="2" fillId="2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164" fontId="3" fillId="2" borderId="1" xfId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4" fontId="3" fillId="2" borderId="1" xfId="1" applyNumberFormat="1" applyFont="1" applyFill="1" applyBorder="1" applyAlignment="1">
      <alignment horizontal="center" wrapText="1"/>
    </xf>
    <xf numFmtId="164" fontId="0" fillId="2" borderId="1" xfId="1" applyFont="1" applyFill="1" applyBorder="1" applyAlignment="1">
      <alignment horizontal="center" wrapText="1"/>
    </xf>
    <xf numFmtId="164" fontId="0" fillId="2" borderId="1" xfId="1" applyFont="1" applyFill="1" applyBorder="1"/>
    <xf numFmtId="164" fontId="0" fillId="2" borderId="2" xfId="1" applyFont="1" applyFill="1" applyBorder="1"/>
    <xf numFmtId="164" fontId="0" fillId="2" borderId="2" xfId="1" applyFont="1" applyFill="1" applyBorder="1" applyAlignment="1">
      <alignment horizont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/>
    <xf numFmtId="4" fontId="2" fillId="2" borderId="3" xfId="0" applyNumberFormat="1" applyFont="1" applyFill="1" applyBorder="1" applyAlignment="1">
      <alignment wrapText="1"/>
    </xf>
    <xf numFmtId="0" fontId="6" fillId="2" borderId="3" xfId="0" applyFont="1" applyFill="1" applyBorder="1"/>
    <xf numFmtId="49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0" fillId="2" borderId="1" xfId="0" applyFont="1" applyFill="1" applyBorder="1"/>
    <xf numFmtId="4" fontId="0" fillId="2" borderId="1" xfId="0" applyNumberFormat="1" applyFont="1" applyFill="1" applyBorder="1"/>
    <xf numFmtId="4" fontId="0" fillId="2" borderId="1" xfId="1" applyNumberFormat="1" applyFont="1" applyFill="1" applyBorder="1"/>
    <xf numFmtId="164" fontId="0" fillId="2" borderId="1" xfId="0" applyNumberFormat="1" applyFill="1" applyBorder="1"/>
    <xf numFmtId="164" fontId="0" fillId="2" borderId="0" xfId="0" applyNumberFormat="1" applyFill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/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3" fillId="2" borderId="1" xfId="0" applyFont="1" applyFill="1" applyBorder="1"/>
    <xf numFmtId="164" fontId="3" fillId="2" borderId="1" xfId="1" applyFont="1" applyFill="1" applyBorder="1"/>
    <xf numFmtId="4" fontId="3" fillId="2" borderId="1" xfId="0" applyNumberFormat="1" applyFont="1" applyFill="1" applyBorder="1"/>
    <xf numFmtId="4" fontId="3" fillId="2" borderId="1" xfId="1" applyNumberFormat="1" applyFont="1" applyFill="1" applyBorder="1"/>
    <xf numFmtId="0" fontId="0" fillId="2" borderId="0" xfId="0" applyFont="1" applyFill="1"/>
    <xf numFmtId="164" fontId="0" fillId="2" borderId="0" xfId="1" applyFont="1" applyFill="1"/>
    <xf numFmtId="4" fontId="0" fillId="2" borderId="0" xfId="0" applyNumberFormat="1" applyFont="1" applyFill="1"/>
    <xf numFmtId="4" fontId="0" fillId="2" borderId="2" xfId="0" applyNumberFormat="1" applyFont="1" applyFill="1" applyBorder="1"/>
    <xf numFmtId="4" fontId="0" fillId="2" borderId="0" xfId="1" applyNumberFormat="1" applyFont="1" applyFill="1"/>
    <xf numFmtId="4" fontId="0" fillId="2" borderId="0" xfId="0" applyNumberFormat="1" applyFill="1"/>
  </cellXfs>
  <cellStyles count="2">
    <cellStyle name="Comma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4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T5" sqref="T5"/>
    </sheetView>
  </sheetViews>
  <sheetFormatPr defaultRowHeight="15"/>
  <cols>
    <col min="1" max="1" width="11.140625" style="42" customWidth="1"/>
    <col min="2" max="2" width="19.7109375" style="42" customWidth="1"/>
    <col min="3" max="3" width="53" style="42" customWidth="1"/>
    <col min="4" max="4" width="29.7109375" style="42" customWidth="1"/>
    <col min="5" max="5" width="14.5703125" style="42" customWidth="1"/>
    <col min="6" max="6" width="20" style="42" customWidth="1"/>
    <col min="7" max="7" width="10.42578125" style="42" customWidth="1"/>
    <col min="8" max="8" width="11.5703125" style="42" hidden="1" customWidth="1"/>
    <col min="9" max="9" width="7.5703125" style="42" hidden="1" customWidth="1"/>
    <col min="10" max="10" width="15.42578125" style="43" hidden="1" customWidth="1"/>
    <col min="11" max="11" width="7.140625" style="42" hidden="1" customWidth="1"/>
    <col min="12" max="12" width="12.5703125" style="44" hidden="1" customWidth="1"/>
    <col min="13" max="13" width="12.85546875" style="44" hidden="1" customWidth="1"/>
    <col min="14" max="14" width="6.140625" style="42" hidden="1" customWidth="1"/>
    <col min="15" max="15" width="6.42578125" style="42" hidden="1" customWidth="1"/>
    <col min="16" max="16" width="20.7109375" style="44" hidden="1" customWidth="1"/>
    <col min="17" max="17" width="17.7109375" style="44" hidden="1" customWidth="1"/>
    <col min="18" max="18" width="21.28515625" style="42" hidden="1" customWidth="1"/>
    <col min="19" max="19" width="18" style="46" hidden="1" customWidth="1"/>
    <col min="20" max="24" width="12.85546875" style="43" customWidth="1"/>
    <col min="25" max="25" width="11.7109375" style="43" customWidth="1"/>
    <col min="26" max="27" width="12.140625" style="12" customWidth="1"/>
    <col min="28" max="28" width="11.28515625" style="43" customWidth="1"/>
    <col min="29" max="29" width="13.28515625" style="43" bestFit="1" customWidth="1"/>
    <col min="30" max="30" width="13.28515625" style="43" customWidth="1"/>
    <col min="31" max="31" width="11.5703125" style="43" bestFit="1" customWidth="1"/>
    <col min="32" max="32" width="11.7109375" style="43" bestFit="1" customWidth="1"/>
    <col min="33" max="33" width="11.5703125" style="43" bestFit="1" customWidth="1"/>
    <col min="34" max="34" width="11.7109375" style="43" customWidth="1"/>
    <col min="35" max="36" width="11.42578125" style="12" customWidth="1"/>
    <col min="37" max="37" width="14.28515625" style="12" customWidth="1"/>
    <col min="38" max="16384" width="9.140625" style="12"/>
  </cols>
  <sheetData>
    <row r="1" spans="1:38" ht="7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5" t="s">
        <v>9</v>
      </c>
      <c r="K1" s="4" t="s">
        <v>10</v>
      </c>
      <c r="L1" s="6" t="s">
        <v>11</v>
      </c>
      <c r="M1" s="6" t="s">
        <v>12</v>
      </c>
      <c r="N1" s="4" t="s">
        <v>13</v>
      </c>
      <c r="O1" s="4" t="s">
        <v>14</v>
      </c>
      <c r="P1" s="6" t="s">
        <v>15</v>
      </c>
      <c r="Q1" s="6" t="s">
        <v>16</v>
      </c>
      <c r="R1" s="4" t="s">
        <v>17</v>
      </c>
      <c r="S1" s="7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7" t="s">
        <v>25</v>
      </c>
      <c r="AA1" s="7" t="s">
        <v>26</v>
      </c>
      <c r="AB1" s="8" t="s">
        <v>27</v>
      </c>
      <c r="AC1" s="9" t="s">
        <v>28</v>
      </c>
      <c r="AD1" s="9"/>
      <c r="AE1" s="9" t="s">
        <v>29</v>
      </c>
      <c r="AF1" s="9" t="s">
        <v>30</v>
      </c>
      <c r="AG1" s="9" t="s">
        <v>31</v>
      </c>
      <c r="AH1" s="9" t="s">
        <v>32</v>
      </c>
      <c r="AI1" s="10" t="s">
        <v>33</v>
      </c>
      <c r="AJ1" s="10" t="s">
        <v>34</v>
      </c>
      <c r="AK1" s="11" t="s">
        <v>35</v>
      </c>
    </row>
    <row r="2" spans="1:38" ht="60">
      <c r="A2" s="13">
        <v>327</v>
      </c>
      <c r="B2" s="14" t="s">
        <v>36</v>
      </c>
      <c r="C2" s="15" t="s">
        <v>37</v>
      </c>
      <c r="D2" s="16" t="s">
        <v>38</v>
      </c>
      <c r="E2" s="17" t="s">
        <v>39</v>
      </c>
      <c r="F2" s="18" t="s">
        <v>40</v>
      </c>
      <c r="G2" s="19" t="s">
        <v>41</v>
      </c>
      <c r="H2" s="20">
        <v>30.5</v>
      </c>
      <c r="I2" s="20">
        <v>5</v>
      </c>
      <c r="J2" s="9">
        <v>7</v>
      </c>
      <c r="K2" s="20">
        <v>3</v>
      </c>
      <c r="L2" s="21">
        <f t="shared" ref="L2:L11" si="0">+H2*I2*K2*12</f>
        <v>5490</v>
      </c>
      <c r="M2" s="21">
        <f t="shared" ref="M2:M11" si="1">+L2*J2</f>
        <v>38430</v>
      </c>
      <c r="N2" s="20">
        <v>1.42</v>
      </c>
      <c r="O2" s="20">
        <v>170</v>
      </c>
      <c r="P2" s="21">
        <f>+M2*N2</f>
        <v>54570.6</v>
      </c>
      <c r="Q2" s="21">
        <f>+L2*O2</f>
        <v>933300</v>
      </c>
      <c r="R2" s="21">
        <f>+Q2+P2</f>
        <v>987870.6</v>
      </c>
      <c r="S2" s="22">
        <f>+ROUND(R2*$R$13,2)</f>
        <v>534444.43999999994</v>
      </c>
      <c r="T2" s="9">
        <v>76349.210000000006</v>
      </c>
      <c r="U2" s="9">
        <v>77580.600000000006</v>
      </c>
      <c r="V2" s="9">
        <v>112380.95</v>
      </c>
      <c r="W2" s="9">
        <f>+T2+U2+V2</f>
        <v>266310.76</v>
      </c>
      <c r="X2" s="9">
        <v>19252.96</v>
      </c>
      <c r="Y2" s="9">
        <v>12234.28</v>
      </c>
      <c r="Z2" s="9">
        <v>20125.059999999998</v>
      </c>
      <c r="AA2" s="9">
        <f>+X2+Y2+Z2</f>
        <v>51612.299999999996</v>
      </c>
      <c r="AB2" s="9">
        <f>76349.21+20000</f>
        <v>96349.21</v>
      </c>
      <c r="AC2" s="9">
        <v>155066.88</v>
      </c>
      <c r="AD2" s="9">
        <f>+T2+U2+V2+X2+Y2+Z2+AB2+AC2</f>
        <v>569339.15000000014</v>
      </c>
      <c r="AE2" s="9">
        <v>155066.87</v>
      </c>
      <c r="AF2" s="9">
        <f>+AB2+AC2+AE2</f>
        <v>406482.96</v>
      </c>
      <c r="AG2" s="9">
        <v>76349.210000000006</v>
      </c>
      <c r="AH2" s="9">
        <v>76000</v>
      </c>
      <c r="AI2" s="9">
        <v>349.18</v>
      </c>
      <c r="AJ2" s="9">
        <f>+AG2+AH2+AI2</f>
        <v>152698.39000000001</v>
      </c>
      <c r="AK2" s="23">
        <v>877104.41</v>
      </c>
      <c r="AL2" s="24"/>
    </row>
    <row r="3" spans="1:38" ht="60">
      <c r="A3" s="13">
        <v>328</v>
      </c>
      <c r="B3" s="25" t="s">
        <v>42</v>
      </c>
      <c r="C3" s="26" t="s">
        <v>43</v>
      </c>
      <c r="D3" s="1" t="s">
        <v>44</v>
      </c>
      <c r="E3" s="27" t="s">
        <v>45</v>
      </c>
      <c r="F3" s="28" t="s">
        <v>46</v>
      </c>
      <c r="G3" s="29" t="s">
        <v>47</v>
      </c>
      <c r="H3" s="20">
        <v>30.5</v>
      </c>
      <c r="I3" s="20">
        <v>6</v>
      </c>
      <c r="J3" s="9">
        <v>7</v>
      </c>
      <c r="K3" s="20">
        <v>3</v>
      </c>
      <c r="L3" s="21">
        <f t="shared" si="0"/>
        <v>6588</v>
      </c>
      <c r="M3" s="21">
        <f t="shared" si="1"/>
        <v>46116</v>
      </c>
      <c r="N3" s="20">
        <v>1.42</v>
      </c>
      <c r="O3" s="20">
        <v>170</v>
      </c>
      <c r="P3" s="21">
        <f t="shared" ref="P3:P11" si="2">+M3*N3</f>
        <v>65484.719999999994</v>
      </c>
      <c r="Q3" s="21">
        <f t="shared" ref="Q3:Q11" si="3">+L3*O3</f>
        <v>1119960</v>
      </c>
      <c r="R3" s="21">
        <f t="shared" ref="R3:R11" si="4">+Q3+P3</f>
        <v>1185444.72</v>
      </c>
      <c r="S3" s="22">
        <f t="shared" ref="S3:S10" si="5">+ROUND(R3*$R$13,2)</f>
        <v>641333.32999999996</v>
      </c>
      <c r="T3" s="9">
        <v>91619.05</v>
      </c>
      <c r="U3" s="9">
        <v>93096.77</v>
      </c>
      <c r="V3" s="9">
        <v>134857.14000000001</v>
      </c>
      <c r="W3" s="9">
        <f t="shared" ref="W3:W4" si="6">+T3+U3+V3</f>
        <v>319572.96000000002</v>
      </c>
      <c r="X3" s="9">
        <v>91619.05</v>
      </c>
      <c r="Y3" s="9">
        <v>91619.05</v>
      </c>
      <c r="Z3" s="9">
        <v>91619.05</v>
      </c>
      <c r="AA3" s="9">
        <f t="shared" ref="AA3:AA4" si="7">+X3+Y3+Z3</f>
        <v>274857.15000000002</v>
      </c>
      <c r="AB3" s="9">
        <v>91619.05</v>
      </c>
      <c r="AC3" s="9">
        <f>91619.05+90690.5</f>
        <v>182309.55</v>
      </c>
      <c r="AD3" s="9">
        <f t="shared" ref="AD3:AD11" si="8">+T3+U3+V3+X3+Y3+Z3+AB3+AC3</f>
        <v>868358.71</v>
      </c>
      <c r="AE3" s="9">
        <f>91619.05+90690.5</f>
        <v>182309.55</v>
      </c>
      <c r="AF3" s="9">
        <f t="shared" ref="AF3:AF11" si="9">+AB3+AC3+AE3</f>
        <v>456238.14999999997</v>
      </c>
      <c r="AG3" s="9">
        <v>619.03</v>
      </c>
      <c r="AH3" s="9">
        <v>619.03</v>
      </c>
      <c r="AI3" s="9">
        <v>619.03</v>
      </c>
      <c r="AJ3" s="9">
        <f t="shared" ref="AJ3:AJ11" si="10">+AG3+AH3+AI3</f>
        <v>1857.09</v>
      </c>
      <c r="AK3" s="23">
        <v>1052525.3400000001</v>
      </c>
      <c r="AL3" s="24"/>
    </row>
    <row r="4" spans="1:38" ht="60">
      <c r="A4" s="13">
        <v>329</v>
      </c>
      <c r="B4" s="14" t="s">
        <v>48</v>
      </c>
      <c r="C4" s="26" t="s">
        <v>49</v>
      </c>
      <c r="D4" s="1" t="s">
        <v>50</v>
      </c>
      <c r="E4" s="27" t="s">
        <v>51</v>
      </c>
      <c r="F4" s="30" t="s">
        <v>52</v>
      </c>
      <c r="G4" s="29" t="s">
        <v>53</v>
      </c>
      <c r="H4" s="20">
        <v>30.5</v>
      </c>
      <c r="I4" s="20">
        <v>5</v>
      </c>
      <c r="J4" s="9">
        <v>7</v>
      </c>
      <c r="K4" s="20">
        <v>3</v>
      </c>
      <c r="L4" s="21">
        <f t="shared" si="0"/>
        <v>5490</v>
      </c>
      <c r="M4" s="21">
        <f t="shared" si="1"/>
        <v>38430</v>
      </c>
      <c r="N4" s="20">
        <v>1.42</v>
      </c>
      <c r="O4" s="20">
        <v>170</v>
      </c>
      <c r="P4" s="21">
        <f t="shared" si="2"/>
        <v>54570.6</v>
      </c>
      <c r="Q4" s="21">
        <f t="shared" si="3"/>
        <v>933300</v>
      </c>
      <c r="R4" s="21">
        <f t="shared" si="4"/>
        <v>987870.6</v>
      </c>
      <c r="S4" s="22">
        <f t="shared" si="5"/>
        <v>534444.43999999994</v>
      </c>
      <c r="T4" s="9">
        <v>76349.210000000006</v>
      </c>
      <c r="U4" s="9">
        <v>77580.649999999994</v>
      </c>
      <c r="V4" s="9">
        <v>112380.95</v>
      </c>
      <c r="W4" s="9">
        <f t="shared" si="6"/>
        <v>266310.81</v>
      </c>
      <c r="X4" s="9">
        <v>76349.210000000006</v>
      </c>
      <c r="Y4" s="9">
        <v>76349.210000000006</v>
      </c>
      <c r="Z4" s="9">
        <v>76349.210000000006</v>
      </c>
      <c r="AA4" s="9">
        <f t="shared" si="7"/>
        <v>229047.63</v>
      </c>
      <c r="AB4" s="9">
        <v>76349.210000000006</v>
      </c>
      <c r="AC4" s="9">
        <f>76349.21+75825.43</f>
        <v>152174.64000000001</v>
      </c>
      <c r="AD4" s="9">
        <f t="shared" si="8"/>
        <v>723882.29</v>
      </c>
      <c r="AE4" s="9">
        <f>76349.21+75825.42</f>
        <v>152174.63</v>
      </c>
      <c r="AF4" s="9">
        <f t="shared" si="9"/>
        <v>380698.48000000004</v>
      </c>
      <c r="AG4" s="9">
        <v>349.18</v>
      </c>
      <c r="AH4" s="9">
        <v>349.18</v>
      </c>
      <c r="AI4" s="9">
        <v>349.18</v>
      </c>
      <c r="AJ4" s="9">
        <f t="shared" si="10"/>
        <v>1047.54</v>
      </c>
      <c r="AK4" s="23">
        <v>877104.46</v>
      </c>
      <c r="AL4" s="24"/>
    </row>
    <row r="5" spans="1:38" ht="30">
      <c r="A5" s="13">
        <v>330</v>
      </c>
      <c r="B5" s="25" t="s">
        <v>54</v>
      </c>
      <c r="C5" s="26" t="s">
        <v>55</v>
      </c>
      <c r="D5" s="1" t="s">
        <v>56</v>
      </c>
      <c r="E5" s="27" t="s">
        <v>57</v>
      </c>
      <c r="F5" s="28" t="s">
        <v>58</v>
      </c>
      <c r="G5" s="29" t="s">
        <v>59</v>
      </c>
      <c r="H5" s="20">
        <v>30.5</v>
      </c>
      <c r="I5" s="20">
        <v>7</v>
      </c>
      <c r="J5" s="9">
        <v>7</v>
      </c>
      <c r="K5" s="20">
        <v>3</v>
      </c>
      <c r="L5" s="21">
        <f t="shared" si="0"/>
        <v>7686</v>
      </c>
      <c r="M5" s="21">
        <f t="shared" si="1"/>
        <v>53802</v>
      </c>
      <c r="N5" s="20">
        <v>1.42</v>
      </c>
      <c r="O5" s="20">
        <v>170</v>
      </c>
      <c r="P5" s="21">
        <f t="shared" si="2"/>
        <v>76398.84</v>
      </c>
      <c r="Q5" s="21">
        <f t="shared" si="3"/>
        <v>1306620</v>
      </c>
      <c r="R5" s="21">
        <f t="shared" si="4"/>
        <v>1383018.84</v>
      </c>
      <c r="S5" s="22">
        <f t="shared" si="5"/>
        <v>748222.22</v>
      </c>
      <c r="T5" s="9">
        <v>106888.89</v>
      </c>
      <c r="U5" s="9">
        <v>108612.9</v>
      </c>
      <c r="V5" s="9">
        <v>157333.32999999999</v>
      </c>
      <c r="W5" s="9">
        <f>+T5+U5+V5</f>
        <v>372835.12</v>
      </c>
      <c r="X5" s="9">
        <v>106888.89</v>
      </c>
      <c r="Y5" s="9">
        <v>106888.89</v>
      </c>
      <c r="Z5" s="9">
        <v>106888.89</v>
      </c>
      <c r="AA5" s="9">
        <f>+X5+Y5+Z5</f>
        <v>320666.67</v>
      </c>
      <c r="AB5" s="9">
        <v>106888.89</v>
      </c>
      <c r="AC5" s="9">
        <v>106888.89</v>
      </c>
      <c r="AD5" s="9">
        <f t="shared" si="8"/>
        <v>907279.57000000007</v>
      </c>
      <c r="AE5" s="9">
        <v>106888.89</v>
      </c>
      <c r="AF5" s="9">
        <f t="shared" si="9"/>
        <v>320666.67</v>
      </c>
      <c r="AG5" s="9">
        <v>106888.89</v>
      </c>
      <c r="AH5" s="9">
        <v>106000</v>
      </c>
      <c r="AI5" s="9">
        <v>888.88</v>
      </c>
      <c r="AJ5" s="9">
        <f t="shared" si="10"/>
        <v>213777.77000000002</v>
      </c>
      <c r="AK5" s="23">
        <v>1227946.23</v>
      </c>
      <c r="AL5" s="24"/>
    </row>
    <row r="6" spans="1:38" ht="60">
      <c r="A6" s="13">
        <v>331</v>
      </c>
      <c r="B6" s="14" t="s">
        <v>60</v>
      </c>
      <c r="C6" s="26" t="s">
        <v>61</v>
      </c>
      <c r="D6" s="1" t="s">
        <v>62</v>
      </c>
      <c r="E6" s="27" t="s">
        <v>63</v>
      </c>
      <c r="F6" s="28" t="s">
        <v>64</v>
      </c>
      <c r="G6" s="29" t="s">
        <v>65</v>
      </c>
      <c r="H6" s="20">
        <v>30.5</v>
      </c>
      <c r="I6" s="20">
        <v>9</v>
      </c>
      <c r="J6" s="9">
        <v>7</v>
      </c>
      <c r="K6" s="20">
        <v>3</v>
      </c>
      <c r="L6" s="21">
        <f t="shared" si="0"/>
        <v>9882</v>
      </c>
      <c r="M6" s="21">
        <f t="shared" si="1"/>
        <v>69174</v>
      </c>
      <c r="N6" s="20">
        <v>1.42</v>
      </c>
      <c r="O6" s="20">
        <v>170</v>
      </c>
      <c r="P6" s="21">
        <f t="shared" si="2"/>
        <v>98227.08</v>
      </c>
      <c r="Q6" s="21">
        <f t="shared" si="3"/>
        <v>1679940</v>
      </c>
      <c r="R6" s="21">
        <f t="shared" si="4"/>
        <v>1778167.08</v>
      </c>
      <c r="S6" s="22">
        <f t="shared" si="5"/>
        <v>962000</v>
      </c>
      <c r="T6" s="9">
        <v>137428.57</v>
      </c>
      <c r="U6" s="9">
        <v>124129.03</v>
      </c>
      <c r="V6" s="9">
        <v>202285.71</v>
      </c>
      <c r="W6" s="9">
        <f t="shared" ref="W6:W11" si="11">+T6+U6+V6</f>
        <v>463843.31</v>
      </c>
      <c r="X6" s="9">
        <v>137428.57</v>
      </c>
      <c r="Y6" s="9">
        <v>137428.57</v>
      </c>
      <c r="Z6" s="9">
        <v>137428.57</v>
      </c>
      <c r="AA6" s="9">
        <f t="shared" ref="AA6:AA11" si="12">+X6+Y6+Z6</f>
        <v>412285.71</v>
      </c>
      <c r="AB6" s="9">
        <v>137428.57</v>
      </c>
      <c r="AC6" s="9">
        <f>137428.57+136785.71</f>
        <v>274214.28000000003</v>
      </c>
      <c r="AD6" s="9">
        <f t="shared" si="8"/>
        <v>1287771.8700000001</v>
      </c>
      <c r="AE6" s="9">
        <f>137428.57+136785.7</f>
        <v>274214.27</v>
      </c>
      <c r="AF6" s="9">
        <f t="shared" si="9"/>
        <v>685857.12000000011</v>
      </c>
      <c r="AG6" s="9">
        <v>428.58</v>
      </c>
      <c r="AH6" s="9">
        <v>428.58</v>
      </c>
      <c r="AI6" s="9">
        <v>428.58</v>
      </c>
      <c r="AJ6" s="9">
        <f t="shared" si="10"/>
        <v>1285.74</v>
      </c>
      <c r="AK6" s="23">
        <v>1563271.8800000004</v>
      </c>
      <c r="AL6" s="24"/>
    </row>
    <row r="7" spans="1:38" ht="30">
      <c r="A7" s="13">
        <v>332</v>
      </c>
      <c r="B7" s="14" t="s">
        <v>66</v>
      </c>
      <c r="C7" s="26" t="s">
        <v>67</v>
      </c>
      <c r="D7" s="1" t="s">
        <v>68</v>
      </c>
      <c r="E7" s="27" t="s">
        <v>69</v>
      </c>
      <c r="F7" s="28" t="s">
        <v>70</v>
      </c>
      <c r="G7" s="31" t="s">
        <v>71</v>
      </c>
      <c r="H7" s="20">
        <v>30.5</v>
      </c>
      <c r="I7" s="20">
        <v>12</v>
      </c>
      <c r="J7" s="9">
        <v>7</v>
      </c>
      <c r="K7" s="20">
        <v>3</v>
      </c>
      <c r="L7" s="21">
        <f t="shared" si="0"/>
        <v>13176</v>
      </c>
      <c r="M7" s="21">
        <f t="shared" si="1"/>
        <v>92232</v>
      </c>
      <c r="N7" s="20">
        <v>1.42</v>
      </c>
      <c r="O7" s="20">
        <v>170</v>
      </c>
      <c r="P7" s="21">
        <f t="shared" si="2"/>
        <v>130969.43999999999</v>
      </c>
      <c r="Q7" s="21">
        <f t="shared" si="3"/>
        <v>2239920</v>
      </c>
      <c r="R7" s="21">
        <f t="shared" si="4"/>
        <v>2370889.44</v>
      </c>
      <c r="S7" s="22">
        <f t="shared" si="5"/>
        <v>1282666.67</v>
      </c>
      <c r="T7" s="9">
        <v>183238.1</v>
      </c>
      <c r="U7" s="9">
        <v>186193.55</v>
      </c>
      <c r="V7" s="9">
        <v>269714.28999999998</v>
      </c>
      <c r="W7" s="9">
        <f t="shared" si="11"/>
        <v>639145.93999999994</v>
      </c>
      <c r="X7" s="9">
        <v>183238.1</v>
      </c>
      <c r="Y7" s="9">
        <v>183238.1</v>
      </c>
      <c r="Z7" s="9">
        <v>183238.1</v>
      </c>
      <c r="AA7" s="9">
        <f t="shared" si="12"/>
        <v>549714.30000000005</v>
      </c>
      <c r="AB7" s="9">
        <v>183238.1</v>
      </c>
      <c r="AC7" s="9">
        <v>183238.1</v>
      </c>
      <c r="AD7" s="9">
        <f t="shared" si="8"/>
        <v>1555336.4400000002</v>
      </c>
      <c r="AE7" s="9">
        <v>183238.1</v>
      </c>
      <c r="AF7" s="9">
        <f t="shared" si="9"/>
        <v>549714.30000000005</v>
      </c>
      <c r="AG7" s="9">
        <v>183238.1</v>
      </c>
      <c r="AH7" s="9">
        <v>183000</v>
      </c>
      <c r="AI7" s="9">
        <v>238.07</v>
      </c>
      <c r="AJ7" s="9">
        <f t="shared" si="10"/>
        <v>366476.17</v>
      </c>
      <c r="AK7" s="23">
        <v>2105050.7100000004</v>
      </c>
      <c r="AL7" s="24"/>
    </row>
    <row r="8" spans="1:38" ht="60">
      <c r="A8" s="13">
        <v>333</v>
      </c>
      <c r="B8" s="14" t="s">
        <v>72</v>
      </c>
      <c r="C8" s="26" t="s">
        <v>73</v>
      </c>
      <c r="D8" s="1" t="s">
        <v>74</v>
      </c>
      <c r="E8" s="27" t="s">
        <v>75</v>
      </c>
      <c r="F8" s="28" t="s">
        <v>76</v>
      </c>
      <c r="G8" s="31" t="s">
        <v>77</v>
      </c>
      <c r="H8" s="20">
        <v>30.5</v>
      </c>
      <c r="I8" s="20">
        <v>3</v>
      </c>
      <c r="J8" s="9">
        <v>7</v>
      </c>
      <c r="K8" s="20">
        <v>3</v>
      </c>
      <c r="L8" s="21">
        <f t="shared" si="0"/>
        <v>3294</v>
      </c>
      <c r="M8" s="21">
        <f t="shared" si="1"/>
        <v>23058</v>
      </c>
      <c r="N8" s="20">
        <v>1.42</v>
      </c>
      <c r="O8" s="20">
        <v>170</v>
      </c>
      <c r="P8" s="21">
        <f t="shared" si="2"/>
        <v>32742.359999999997</v>
      </c>
      <c r="Q8" s="21">
        <f t="shared" si="3"/>
        <v>559980</v>
      </c>
      <c r="R8" s="21">
        <f t="shared" si="4"/>
        <v>592722.36</v>
      </c>
      <c r="S8" s="22">
        <f t="shared" si="5"/>
        <v>320666.67</v>
      </c>
      <c r="T8" s="9">
        <v>45809.52</v>
      </c>
      <c r="U8" s="9">
        <v>46548.39</v>
      </c>
      <c r="V8" s="9">
        <v>67428.570000000007</v>
      </c>
      <c r="W8" s="9">
        <f t="shared" si="11"/>
        <v>159786.48000000001</v>
      </c>
      <c r="X8" s="9">
        <v>45809.52</v>
      </c>
      <c r="Y8" s="9">
        <v>45809.52</v>
      </c>
      <c r="Z8" s="9">
        <v>45809.52</v>
      </c>
      <c r="AA8" s="9">
        <f t="shared" si="12"/>
        <v>137428.56</v>
      </c>
      <c r="AB8" s="9">
        <v>45809.52</v>
      </c>
      <c r="AC8" s="9">
        <f>45809.52+44595.21</f>
        <v>90404.73</v>
      </c>
      <c r="AD8" s="9">
        <f t="shared" si="8"/>
        <v>433429.29</v>
      </c>
      <c r="AE8" s="9">
        <f>45809.52+44595.21</f>
        <v>90404.73</v>
      </c>
      <c r="AF8" s="9">
        <f t="shared" si="9"/>
        <v>226618.97999999998</v>
      </c>
      <c r="AG8" s="9">
        <v>809.55</v>
      </c>
      <c r="AH8" s="9">
        <v>809.55</v>
      </c>
      <c r="AI8" s="9">
        <v>809.55</v>
      </c>
      <c r="AJ8" s="9">
        <f t="shared" si="10"/>
        <v>2428.6499999999996</v>
      </c>
      <c r="AK8" s="23">
        <v>526262.67000000016</v>
      </c>
      <c r="AL8" s="24"/>
    </row>
    <row r="9" spans="1:38" ht="30">
      <c r="A9" s="13">
        <v>334</v>
      </c>
      <c r="B9" s="25" t="s">
        <v>78</v>
      </c>
      <c r="C9" s="26" t="s">
        <v>79</v>
      </c>
      <c r="D9" s="1" t="s">
        <v>80</v>
      </c>
      <c r="E9" s="27" t="s">
        <v>81</v>
      </c>
      <c r="F9" s="28" t="s">
        <v>82</v>
      </c>
      <c r="G9" s="32" t="s">
        <v>83</v>
      </c>
      <c r="H9" s="20">
        <v>30.5</v>
      </c>
      <c r="I9" s="20">
        <v>8</v>
      </c>
      <c r="J9" s="9">
        <v>7</v>
      </c>
      <c r="K9" s="20">
        <v>3</v>
      </c>
      <c r="L9" s="21">
        <f t="shared" si="0"/>
        <v>8784</v>
      </c>
      <c r="M9" s="21">
        <f t="shared" si="1"/>
        <v>61488</v>
      </c>
      <c r="N9" s="20">
        <v>1.42</v>
      </c>
      <c r="O9" s="20">
        <v>170</v>
      </c>
      <c r="P9" s="21">
        <f t="shared" si="2"/>
        <v>87312.959999999992</v>
      </c>
      <c r="Q9" s="21">
        <f t="shared" si="3"/>
        <v>1493280</v>
      </c>
      <c r="R9" s="21">
        <f t="shared" si="4"/>
        <v>1580592.96</v>
      </c>
      <c r="S9" s="22">
        <f t="shared" si="5"/>
        <v>855111.11</v>
      </c>
      <c r="T9" s="9">
        <v>122158.73</v>
      </c>
      <c r="U9" s="9">
        <v>124129.03</v>
      </c>
      <c r="V9" s="9">
        <v>179809.52</v>
      </c>
      <c r="W9" s="9">
        <f t="shared" si="11"/>
        <v>426097.28</v>
      </c>
      <c r="X9" s="9">
        <v>122158.73</v>
      </c>
      <c r="Y9" s="9">
        <v>122158.73</v>
      </c>
      <c r="Z9" s="9">
        <v>122158.73</v>
      </c>
      <c r="AA9" s="9">
        <f t="shared" si="12"/>
        <v>366476.19</v>
      </c>
      <c r="AB9" s="9">
        <v>122158.73</v>
      </c>
      <c r="AC9" s="9">
        <f>122158.73+121920.64</f>
        <v>244079.37</v>
      </c>
      <c r="AD9" s="9">
        <f t="shared" si="8"/>
        <v>1158811.5699999998</v>
      </c>
      <c r="AE9" s="9">
        <f>122158.73+121920.63</f>
        <v>244079.35999999999</v>
      </c>
      <c r="AF9" s="9">
        <f t="shared" si="9"/>
        <v>610317.46</v>
      </c>
      <c r="AG9" s="9">
        <v>158.72999999999999</v>
      </c>
      <c r="AH9" s="9">
        <v>158.72999999999999</v>
      </c>
      <c r="AI9" s="9">
        <v>158.72999999999999</v>
      </c>
      <c r="AJ9" s="9">
        <f t="shared" si="10"/>
        <v>476.18999999999994</v>
      </c>
      <c r="AK9" s="23">
        <v>1403367.1199999999</v>
      </c>
      <c r="AL9" s="24"/>
    </row>
    <row r="10" spans="1:38" ht="30">
      <c r="A10" s="13">
        <v>335</v>
      </c>
      <c r="B10" s="14" t="s">
        <v>84</v>
      </c>
      <c r="C10" s="33" t="s">
        <v>85</v>
      </c>
      <c r="D10" s="34" t="s">
        <v>86</v>
      </c>
      <c r="E10" s="35">
        <v>38790705</v>
      </c>
      <c r="F10" s="36" t="s">
        <v>87</v>
      </c>
      <c r="G10" s="32" t="s">
        <v>88</v>
      </c>
      <c r="H10" s="20">
        <v>30.5</v>
      </c>
      <c r="I10" s="20">
        <v>2</v>
      </c>
      <c r="J10" s="9">
        <v>7</v>
      </c>
      <c r="K10" s="20">
        <v>3</v>
      </c>
      <c r="L10" s="21">
        <f t="shared" si="0"/>
        <v>2196</v>
      </c>
      <c r="M10" s="21">
        <f t="shared" si="1"/>
        <v>15372</v>
      </c>
      <c r="N10" s="20">
        <v>1.42</v>
      </c>
      <c r="O10" s="20">
        <v>170</v>
      </c>
      <c r="P10" s="21">
        <f t="shared" si="2"/>
        <v>21828.239999999998</v>
      </c>
      <c r="Q10" s="21">
        <f t="shared" si="3"/>
        <v>373320</v>
      </c>
      <c r="R10" s="21">
        <f t="shared" si="4"/>
        <v>395148.24</v>
      </c>
      <c r="S10" s="22">
        <f t="shared" si="5"/>
        <v>213777.78</v>
      </c>
      <c r="T10" s="9">
        <v>30539.68</v>
      </c>
      <c r="U10" s="9">
        <v>31032.26</v>
      </c>
      <c r="V10" s="9">
        <v>44952.38</v>
      </c>
      <c r="W10" s="9">
        <f t="shared" si="11"/>
        <v>106524.32</v>
      </c>
      <c r="X10" s="9">
        <v>30539.68</v>
      </c>
      <c r="Y10" s="9">
        <v>30539.68</v>
      </c>
      <c r="Z10" s="9">
        <v>30539.68</v>
      </c>
      <c r="AA10" s="9">
        <f t="shared" si="12"/>
        <v>91619.040000000008</v>
      </c>
      <c r="AB10" s="9">
        <v>30539.68</v>
      </c>
      <c r="AC10" s="9">
        <f>30539.68+29730.14</f>
        <v>60269.82</v>
      </c>
      <c r="AD10" s="9">
        <f t="shared" si="8"/>
        <v>288952.86</v>
      </c>
      <c r="AE10" s="9">
        <f>30539.68+29730.14</f>
        <v>60269.82</v>
      </c>
      <c r="AF10" s="9">
        <f t="shared" si="9"/>
        <v>151079.32</v>
      </c>
      <c r="AG10" s="9">
        <v>539.70000000000005</v>
      </c>
      <c r="AH10" s="9">
        <v>539.70000000000005</v>
      </c>
      <c r="AI10" s="9">
        <v>539.70000000000005</v>
      </c>
      <c r="AJ10" s="9">
        <f t="shared" si="10"/>
        <v>1619.1000000000001</v>
      </c>
      <c r="AK10" s="23">
        <v>350841.77999999997</v>
      </c>
      <c r="AL10" s="24"/>
    </row>
    <row r="11" spans="1:38" ht="15.75">
      <c r="A11" s="13">
        <v>336</v>
      </c>
      <c r="B11" s="25" t="s">
        <v>89</v>
      </c>
      <c r="C11" s="26" t="s">
        <v>90</v>
      </c>
      <c r="D11" s="26" t="s">
        <v>91</v>
      </c>
      <c r="E11" s="37">
        <v>5854268</v>
      </c>
      <c r="F11" s="27" t="s">
        <v>92</v>
      </c>
      <c r="G11" s="27" t="s">
        <v>93</v>
      </c>
      <c r="H11" s="20">
        <v>30.5</v>
      </c>
      <c r="I11" s="20">
        <v>6</v>
      </c>
      <c r="J11" s="9">
        <v>7</v>
      </c>
      <c r="K11" s="20">
        <v>3</v>
      </c>
      <c r="L11" s="21">
        <f t="shared" si="0"/>
        <v>6588</v>
      </c>
      <c r="M11" s="21">
        <f t="shared" si="1"/>
        <v>46116</v>
      </c>
      <c r="N11" s="20">
        <v>1.42</v>
      </c>
      <c r="O11" s="20">
        <v>170</v>
      </c>
      <c r="P11" s="21">
        <f t="shared" si="2"/>
        <v>65484.719999999994</v>
      </c>
      <c r="Q11" s="21">
        <f t="shared" si="3"/>
        <v>1119960</v>
      </c>
      <c r="R11" s="21">
        <f t="shared" si="4"/>
        <v>1185444.72</v>
      </c>
      <c r="S11" s="22">
        <f>+ROUND(R11*$R$13,2)+0.01</f>
        <v>641333.34</v>
      </c>
      <c r="T11" s="9">
        <v>91619.040000000008</v>
      </c>
      <c r="U11" s="9">
        <v>93096.82</v>
      </c>
      <c r="V11" s="9">
        <v>134857.16</v>
      </c>
      <c r="W11" s="9">
        <f t="shared" si="11"/>
        <v>319573.02</v>
      </c>
      <c r="X11" s="9">
        <v>91619.040000000008</v>
      </c>
      <c r="Y11" s="9">
        <v>91619.040000000008</v>
      </c>
      <c r="Z11" s="9">
        <v>91619.040000000008</v>
      </c>
      <c r="AA11" s="9">
        <f t="shared" si="12"/>
        <v>274857.12</v>
      </c>
      <c r="AB11" s="9">
        <v>91619.040000000008</v>
      </c>
      <c r="AC11" s="9">
        <f>91619.04+90690.42</f>
        <v>182309.46</v>
      </c>
      <c r="AD11" s="9">
        <f t="shared" si="8"/>
        <v>868358.64000000013</v>
      </c>
      <c r="AE11" s="9">
        <f>91619.04+90690.42</f>
        <v>182309.46</v>
      </c>
      <c r="AF11" s="9">
        <f t="shared" si="9"/>
        <v>456237.95999999996</v>
      </c>
      <c r="AG11" s="9">
        <v>619.1</v>
      </c>
      <c r="AH11" s="9">
        <v>619.1</v>
      </c>
      <c r="AI11" s="9">
        <v>619.1</v>
      </c>
      <c r="AJ11" s="9">
        <f t="shared" si="10"/>
        <v>1857.3000000000002</v>
      </c>
      <c r="AK11" s="23">
        <v>1052525.4000000004</v>
      </c>
      <c r="AL11" s="24"/>
    </row>
    <row r="12" spans="1:38">
      <c r="A12" s="38"/>
      <c r="B12" s="38"/>
      <c r="C12" s="38" t="s">
        <v>95</v>
      </c>
      <c r="D12" s="38"/>
      <c r="E12" s="38"/>
      <c r="F12" s="38"/>
      <c r="G12" s="38"/>
      <c r="H12" s="38"/>
      <c r="I12" s="38">
        <f>SUM(I2:I11)</f>
        <v>63</v>
      </c>
      <c r="J12" s="39"/>
      <c r="K12" s="38"/>
      <c r="L12" s="40"/>
      <c r="M12" s="40"/>
      <c r="N12" s="38"/>
      <c r="O12" s="38"/>
      <c r="P12" s="40">
        <f t="shared" ref="P12:AK12" si="13">SUM(P2:P11)</f>
        <v>687589.55999999994</v>
      </c>
      <c r="Q12" s="40">
        <f t="shared" si="13"/>
        <v>11759580</v>
      </c>
      <c r="R12" s="40">
        <f t="shared" si="13"/>
        <v>12447169.559999999</v>
      </c>
      <c r="S12" s="41">
        <f t="shared" si="13"/>
        <v>6734000</v>
      </c>
      <c r="T12" s="41">
        <f t="shared" si="13"/>
        <v>962000.00000000012</v>
      </c>
      <c r="U12" s="41">
        <f t="shared" si="13"/>
        <v>962000</v>
      </c>
      <c r="V12" s="41">
        <f t="shared" si="13"/>
        <v>1415999.9999999998</v>
      </c>
      <c r="W12" s="41">
        <f t="shared" si="13"/>
        <v>3340000</v>
      </c>
      <c r="X12" s="41">
        <f t="shared" si="13"/>
        <v>904903.75000000012</v>
      </c>
      <c r="Y12" s="41">
        <f t="shared" si="13"/>
        <v>897885.07000000007</v>
      </c>
      <c r="Z12" s="41">
        <f t="shared" si="13"/>
        <v>905775.85000000009</v>
      </c>
      <c r="AA12" s="41">
        <f t="shared" si="13"/>
        <v>2708564.6700000004</v>
      </c>
      <c r="AB12" s="41">
        <f t="shared" si="13"/>
        <v>982000.00000000012</v>
      </c>
      <c r="AC12" s="41">
        <f t="shared" si="13"/>
        <v>1630955.72</v>
      </c>
      <c r="AD12" s="41">
        <f t="shared" si="13"/>
        <v>8661520.3900000006</v>
      </c>
      <c r="AE12" s="41">
        <f t="shared" si="13"/>
        <v>1630955.68</v>
      </c>
      <c r="AF12" s="41">
        <f t="shared" si="13"/>
        <v>4243911.3999999994</v>
      </c>
      <c r="AG12" s="41">
        <f>SUM(AG2:AG11)</f>
        <v>370000.06999999995</v>
      </c>
      <c r="AH12" s="41">
        <f t="shared" ref="AH12:AJ12" si="14">SUM(AH2:AH11)</f>
        <v>368523.86999999994</v>
      </c>
      <c r="AI12" s="41">
        <f t="shared" si="14"/>
        <v>5000.0000000000009</v>
      </c>
      <c r="AJ12" s="41">
        <f t="shared" si="14"/>
        <v>743523.94</v>
      </c>
      <c r="AK12" s="41">
        <f t="shared" si="13"/>
        <v>11036000</v>
      </c>
    </row>
    <row r="13" spans="1:38">
      <c r="Q13" s="44">
        <f>11036000-4302000</f>
        <v>6734000</v>
      </c>
      <c r="R13" s="45">
        <f>+Q13/R12</f>
        <v>0.54100652903775504</v>
      </c>
    </row>
    <row r="14" spans="1:38">
      <c r="P14" s="47" t="s">
        <v>94</v>
      </c>
      <c r="Q14" s="44">
        <v>962000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18.08.2022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2022-09-14T12:22:47Z</dcterms:modified>
</cp:coreProperties>
</file>